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16" i="1"/>
  <c r="G16"/>
  <c r="H16"/>
  <c r="I16"/>
  <c r="J16"/>
  <c r="K16"/>
  <c r="L16"/>
  <c r="M16"/>
  <c r="N16"/>
  <c r="O16"/>
  <c r="P16"/>
  <c r="Q16"/>
  <c r="R16"/>
  <c r="S16"/>
  <c r="T16"/>
  <c r="E16"/>
  <c r="F5"/>
  <c r="G5"/>
  <c r="H5"/>
  <c r="I5"/>
  <c r="J5"/>
  <c r="K5"/>
  <c r="L5"/>
  <c r="M5"/>
  <c r="N5"/>
  <c r="O5"/>
  <c r="P5"/>
  <c r="Q5"/>
  <c r="R5"/>
  <c r="S5"/>
  <c r="T5"/>
  <c r="E5"/>
  <c r="E12"/>
  <c r="F18"/>
  <c r="H18"/>
  <c r="J18"/>
  <c r="L18"/>
  <c r="N18"/>
  <c r="P18"/>
  <c r="R18"/>
  <c r="T18"/>
  <c r="E8"/>
  <c r="E11" s="1"/>
  <c r="E19"/>
  <c r="F22"/>
  <c r="G22"/>
  <c r="H22"/>
  <c r="I22"/>
  <c r="J22"/>
  <c r="K22"/>
  <c r="L22"/>
  <c r="M22"/>
  <c r="N22"/>
  <c r="O22"/>
  <c r="P22"/>
  <c r="Q22"/>
  <c r="R22"/>
  <c r="S22"/>
  <c r="T22"/>
  <c r="E22"/>
  <c r="F19"/>
  <c r="G19"/>
  <c r="H19"/>
  <c r="I19"/>
  <c r="J19"/>
  <c r="K19"/>
  <c r="L19"/>
  <c r="M19"/>
  <c r="N19"/>
  <c r="O19"/>
  <c r="P19"/>
  <c r="Q19"/>
  <c r="R19"/>
  <c r="S19"/>
  <c r="T19"/>
  <c r="F17"/>
  <c r="G17"/>
  <c r="G18" s="1"/>
  <c r="H17"/>
  <c r="I17"/>
  <c r="I18" s="1"/>
  <c r="J17"/>
  <c r="K17"/>
  <c r="K18" s="1"/>
  <c r="L17"/>
  <c r="M17"/>
  <c r="M18" s="1"/>
  <c r="N17"/>
  <c r="O17"/>
  <c r="O18" s="1"/>
  <c r="P17"/>
  <c r="Q17"/>
  <c r="Q18" s="1"/>
  <c r="R17"/>
  <c r="S17"/>
  <c r="S18" s="1"/>
  <c r="T17"/>
  <c r="E17"/>
  <c r="E18" s="1"/>
  <c r="F15"/>
  <c r="G15"/>
  <c r="H15"/>
  <c r="I15"/>
  <c r="J15"/>
  <c r="K15"/>
  <c r="L15"/>
  <c r="M15"/>
  <c r="N15"/>
  <c r="O15"/>
  <c r="P15"/>
  <c r="Q15"/>
  <c r="R15"/>
  <c r="S15"/>
  <c r="T15"/>
  <c r="E15"/>
  <c r="F8"/>
  <c r="F11" s="1"/>
  <c r="G8"/>
  <c r="G11" s="1"/>
  <c r="H8"/>
  <c r="H11" s="1"/>
  <c r="I8"/>
  <c r="I11" s="1"/>
  <c r="J8"/>
  <c r="J11" s="1"/>
  <c r="K8"/>
  <c r="K11" s="1"/>
  <c r="L8"/>
  <c r="L11" s="1"/>
  <c r="M8"/>
  <c r="M11" s="1"/>
  <c r="N8"/>
  <c r="N11" s="1"/>
  <c r="O8"/>
  <c r="O11" s="1"/>
  <c r="P8"/>
  <c r="P11" s="1"/>
  <c r="Q8"/>
  <c r="Q11" s="1"/>
  <c r="R8"/>
  <c r="R11" s="1"/>
  <c r="S8"/>
  <c r="S11" s="1"/>
  <c r="T8"/>
  <c r="T11" s="1"/>
  <c r="F6"/>
  <c r="F7" s="1"/>
  <c r="G6"/>
  <c r="G7" s="1"/>
  <c r="H6"/>
  <c r="H7" s="1"/>
  <c r="I6"/>
  <c r="I7" s="1"/>
  <c r="J6"/>
  <c r="J7" s="1"/>
  <c r="K6"/>
  <c r="K7" s="1"/>
  <c r="L6"/>
  <c r="L7" s="1"/>
  <c r="M6"/>
  <c r="M7" s="1"/>
  <c r="N6"/>
  <c r="N7" s="1"/>
  <c r="O6"/>
  <c r="O7" s="1"/>
  <c r="P6"/>
  <c r="P7" s="1"/>
  <c r="Q6"/>
  <c r="Q7" s="1"/>
  <c r="R6"/>
  <c r="R7" s="1"/>
  <c r="S6"/>
  <c r="S7" s="1"/>
  <c r="T6"/>
  <c r="T7" s="1"/>
  <c r="E6"/>
  <c r="E7" s="1"/>
  <c r="F12" l="1"/>
  <c r="G12" s="1"/>
  <c r="H12" s="1"/>
  <c r="I12" s="1"/>
  <c r="J12" s="1"/>
  <c r="K12" s="1"/>
  <c r="L12" s="1"/>
  <c r="M12" s="1"/>
  <c r="N12" s="1"/>
  <c r="O12" s="1"/>
  <c r="P12" s="1"/>
  <c r="Q12" s="1"/>
  <c r="R12" s="1"/>
  <c r="S12" s="1"/>
  <c r="T12" s="1"/>
  <c r="E23"/>
  <c r="E24" s="1"/>
  <c r="R23"/>
  <c r="J23"/>
  <c r="S23"/>
  <c r="O23"/>
  <c r="K23"/>
  <c r="G23"/>
  <c r="N20"/>
  <c r="F23"/>
  <c r="T23"/>
  <c r="P23"/>
  <c r="L23"/>
  <c r="H23"/>
  <c r="Q23"/>
  <c r="M23"/>
  <c r="I23"/>
  <c r="R20"/>
  <c r="F20"/>
  <c r="N23"/>
  <c r="S20"/>
  <c r="O20"/>
  <c r="K20"/>
  <c r="G20"/>
  <c r="J20"/>
  <c r="T20"/>
  <c r="P20"/>
  <c r="L20"/>
  <c r="H20"/>
  <c r="E20"/>
  <c r="E21" s="1"/>
  <c r="Q20"/>
  <c r="M20"/>
  <c r="I20"/>
  <c r="E9"/>
  <c r="E10" s="1"/>
  <c r="Q9"/>
  <c r="M9"/>
  <c r="I9"/>
  <c r="R9"/>
  <c r="N9"/>
  <c r="J9"/>
  <c r="F9"/>
  <c r="S9"/>
  <c r="O9"/>
  <c r="K9"/>
  <c r="G9"/>
  <c r="T9"/>
  <c r="P9"/>
  <c r="L9"/>
  <c r="H9"/>
  <c r="F24" l="1"/>
  <c r="G24" s="1"/>
  <c r="H24" s="1"/>
  <c r="I24" s="1"/>
  <c r="J24" s="1"/>
  <c r="K24" s="1"/>
  <c r="L24" s="1"/>
  <c r="M24" s="1"/>
  <c r="N24" s="1"/>
  <c r="O24" s="1"/>
  <c r="P24" s="1"/>
  <c r="Q24" s="1"/>
  <c r="R24" s="1"/>
  <c r="S24" s="1"/>
  <c r="T24" s="1"/>
  <c r="F21"/>
  <c r="G21" s="1"/>
  <c r="H21" s="1"/>
  <c r="I21" s="1"/>
  <c r="J21" s="1"/>
  <c r="K21" s="1"/>
  <c r="L21" s="1"/>
  <c r="M21" s="1"/>
  <c r="N21" s="1"/>
  <c r="O21" s="1"/>
  <c r="P21" s="1"/>
  <c r="Q21" s="1"/>
  <c r="R21" s="1"/>
  <c r="S21" s="1"/>
  <c r="T21" s="1"/>
  <c r="F10"/>
  <c r="G10" s="1"/>
  <c r="H10" s="1"/>
  <c r="I10" s="1"/>
  <c r="J10" s="1"/>
  <c r="K10" s="1"/>
  <c r="L10" s="1"/>
  <c r="M10" s="1"/>
  <c r="N10" s="1"/>
  <c r="O10" s="1"/>
  <c r="P10" s="1"/>
  <c r="Q10" s="1"/>
  <c r="R10" s="1"/>
  <c r="S10" s="1"/>
  <c r="T10" s="1"/>
</calcChain>
</file>

<file path=xl/sharedStrings.xml><?xml version="1.0" encoding="utf-8"?>
<sst xmlns="http://schemas.openxmlformats.org/spreadsheetml/2006/main" count="91" uniqueCount="52">
  <si>
    <t>$ per litre</t>
  </si>
  <si>
    <t>kWh/100 km</t>
  </si>
  <si>
    <t>$/kWh</t>
  </si>
  <si>
    <t>Annual km</t>
  </si>
  <si>
    <t>Efficiency of EV</t>
  </si>
  <si>
    <t>Retail price of electricity</t>
  </si>
  <si>
    <t>Road user charge (flat)</t>
  </si>
  <si>
    <t>Drive away new car price</t>
  </si>
  <si>
    <t>$</t>
  </si>
  <si>
    <t>Stamp duty component</t>
  </si>
  <si>
    <t>Annual licensing costs</t>
  </si>
  <si>
    <t>Ioniq BEV</t>
  </si>
  <si>
    <t>Year 0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</si>
  <si>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</si>
  <si>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</si>
  <si>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</si>
  <si>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</si>
  <si>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</si>
  <si>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</si>
  <si>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</si>
  <si>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</si>
  <si>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</si>
  <si>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</si>
  <si>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</si>
  <si>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</si>
  <si>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</si>
  <si>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</si>
  <si>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</si>
  <si>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Efficiency of ICE</t>
  </si>
  <si>
    <t>Retail price of unleaded</t>
  </si>
  <si>
    <t>Annual spend</t>
  </si>
  <si>
    <t>Annual gov. Take</t>
  </si>
  <si>
    <t>Licensing costs</t>
  </si>
  <si>
    <t>Electricity costs</t>
  </si>
  <si>
    <t>RUC costs</t>
  </si>
  <si>
    <t>Service costs</t>
  </si>
  <si>
    <t>Fuel costs</t>
  </si>
  <si>
    <t>$ /km</t>
  </si>
  <si>
    <t>Fuel excise Take</t>
  </si>
  <si>
    <t>l/100 km</t>
  </si>
  <si>
    <t>km p.a.</t>
  </si>
  <si>
    <t>Unit</t>
  </si>
  <si>
    <t>Variables</t>
  </si>
  <si>
    <t>GST component of new car</t>
  </si>
  <si>
    <t>GST on Electricity</t>
  </si>
  <si>
    <t>GST on fuel</t>
  </si>
  <si>
    <t>Your ICE car</t>
  </si>
  <si>
    <t>Cumulative spend ICE</t>
  </si>
  <si>
    <t>Cumulative spend EV</t>
  </si>
  <si>
    <t>Cumulative gov. take ICE</t>
  </si>
  <si>
    <t>Cumulative gov. take EV</t>
  </si>
  <si>
    <t>Annual service costs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</si>
</sst>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99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2" borderId="1" applyNumberFormat="0" applyAlignment="0" applyProtection="0"/>
  </cellStyleXfs>
  <cellXfs count="10">
    <xf numFmtId="0" fontId="0" fillId="0" borderId="0" xfId="0"/>
    <xf numFmtId="0" fontId="3" fillId="0" borderId="0" xfId="0" applyFont="1"/>
    <xf numFmtId="0" fontId="2" fillId="2" borderId="1" xfId="2"/>
    <xf numFmtId="44" fontId="0" fillId="0" borderId="0" xfId="1" applyFont="1"/>
    <xf numFmtId="44" fontId="0" fillId="0" borderId="0" xfId="0" applyNumberFormat="1"/>
    <xf numFmtId="44" fontId="3" fillId="0" borderId="0" xfId="0" applyNumberFormat="1" applyFont="1"/>
    <xf numFmtId="164" fontId="0" fillId="0" borderId="0" xfId="0" applyNumberFormat="1"/>
    <xf numFmtId="1" fontId="0" fillId="0" borderId="0" xfId="0" applyNumberFormat="1"/>
    <xf numFmtId="0" fontId="0" fillId="0" borderId="0" xfId="1" applyNumberFormat="1" applyFont="1"/>
    <xf numFmtId="0" fontId="0" fillId="0" borderId="0" xfId="0" applyNumberFormat="1"/>
  </cellXfs>
  <cellStyles count="3">
    <cellStyle name="Currency" xfId="1" builtinId="4"/>
    <cellStyle name="Input" xfId="2" builtinId="20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chart>
    <c:title>
      <c:tx>
        <c:rich>
          <a:bodyPr/>
          <a:lstStyle/>
          <a:p>
            <a:pPr>
              <a:defRPr/>
            </a:pPr>
            <a:r>
              <a:rPr lang="en-AU"/>
              <a:t>Cumulative</a:t>
            </a:r>
            <a:r>
              <a:rPr lang="en-AU" baseline="0"/>
              <a:t> spend and government take - EV vs ICE</a:t>
            </a:r>
            <a:endParaRPr lang="en-AU"/>
          </a:p>
        </c:rich>
      </c:tx>
      <c:layout>
        <c:manualLayout>
          <c:xMode val="edge"/>
          <c:yMode val="edge"/>
          <c:x val="0.1330714400365054"/>
          <c:y val="1.6736507936507938E-2"/>
        </c:manualLayout>
      </c:layout>
      <c:overlay val="1"/>
    </c:title>
    <c:plotArea>
      <c:layout>
        <c:manualLayout>
          <c:layoutTarget val="inner"/>
          <c:xMode val="edge"/>
          <c:yMode val="edge"/>
          <c:x val="0.11865634744374912"/>
          <c:y val="3.6641969636451888E-2"/>
          <c:w val="0.81097196169078145"/>
          <c:h val="0.82064919813695114"/>
        </c:manualLayout>
      </c:layout>
      <c:scatterChart>
        <c:scatterStyle val="lineMarker"/>
        <c:ser>
          <c:idx val="0"/>
          <c:order val="0"/>
          <c:tx>
            <c:strRef>
              <c:f>Sheet1!$D$10</c:f>
              <c:strCache>
                <c:ptCount val="1"/>
                <c:pt idx="0">
                  <c:v>Cumulative spend EV</c:v>
                </c:pt>
              </c:strCache>
            </c:strRef>
          </c:tx>
          <c:spPr>
            <a:ln w="28575">
              <a:noFill/>
            </a:ln>
          </c:spPr>
          <c:xVal>
            <c:strRef>
              <c:f>Sheet1!$E$2:$T$2</c:f>
              <c:strCache>
                <c:ptCount val="16"/>
                <c:pt idx="0">
                  <c:v>Year 0</c:v>
                </c:pt>
                <c:pt idx="1">
                  <c:v>Year 1</c:v>
                </c:pt>
                <c:pt idx="2">
                  <c:v>Year 2</c:v>
                </c:pt>
                <c:pt idx="3">
                  <c:v>Year 3</c:v>
                </c:pt>
                <c:pt idx="4">
                  <c:v>Year 4</c:v>
                </c:pt>
                <c:pt idx="5">
                  <c:v>Year 5</c:v>
                </c:pt>
                <c:pt idx="6">
                  <c:v>Year 6</c:v>
                </c:pt>
                <c:pt idx="7">
                  <c:v>Year 7</c:v>
                </c:pt>
                <c:pt idx="8">
                  <c:v>Year 8</c:v>
                </c:pt>
                <c:pt idx="9">
                  <c:v>Year 9</c:v>
                </c:pt>
                <c:pt idx="10">
                  <c:v>Year 10</c:v>
                </c:pt>
                <c:pt idx="11">
                  <c:v>Year 11</c:v>
                </c:pt>
                <c:pt idx="12">
                  <c:v>Year 12</c:v>
                </c:pt>
                <c:pt idx="13">
                  <c:v>Year 13</c:v>
                </c:pt>
                <c:pt idx="14">
                  <c:v>Year 14</c:v>
                </c:pt>
                <c:pt idx="15">
                  <c:v>Year 15</c:v>
                </c:pt>
              </c:strCache>
            </c:strRef>
          </c:xVal>
          <c:yVal>
            <c:numRef>
              <c:f>Sheet1!$E$10:$T$10</c:f>
              <c:numCache>
                <c:formatCode>General</c:formatCode>
                <c:ptCount val="16"/>
                <c:pt idx="0">
                  <c:v>51719.199999999997</c:v>
                </c:pt>
                <c:pt idx="1">
                  <c:v>53438.399999999994</c:v>
                </c:pt>
                <c:pt idx="2">
                  <c:v>55157.599999999991</c:v>
                </c:pt>
                <c:pt idx="3">
                  <c:v>56876.799999999988</c:v>
                </c:pt>
                <c:pt idx="4">
                  <c:v>58595.999999999985</c:v>
                </c:pt>
                <c:pt idx="5">
                  <c:v>60315.199999999983</c:v>
                </c:pt>
                <c:pt idx="6">
                  <c:v>62034.39999999998</c:v>
                </c:pt>
                <c:pt idx="7">
                  <c:v>63753.599999999977</c:v>
                </c:pt>
                <c:pt idx="8">
                  <c:v>65472.799999999974</c:v>
                </c:pt>
                <c:pt idx="9">
                  <c:v>67191.999999999971</c:v>
                </c:pt>
                <c:pt idx="10">
                  <c:v>68911.199999999968</c:v>
                </c:pt>
                <c:pt idx="11">
                  <c:v>70630.399999999965</c:v>
                </c:pt>
                <c:pt idx="12">
                  <c:v>72349.599999999962</c:v>
                </c:pt>
                <c:pt idx="13">
                  <c:v>74068.799999999959</c:v>
                </c:pt>
                <c:pt idx="14">
                  <c:v>75787.999999999956</c:v>
                </c:pt>
                <c:pt idx="15">
                  <c:v>77507.199999999953</c:v>
                </c:pt>
              </c:numCache>
            </c:numRef>
          </c:yVal>
        </c:ser>
        <c:ser>
          <c:idx val="2"/>
          <c:order val="1"/>
          <c:tx>
            <c:strRef>
              <c:f>Sheet1!$D$21</c:f>
              <c:strCache>
                <c:ptCount val="1"/>
                <c:pt idx="0">
                  <c:v>Cumulative spend ICE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xVal>
            <c:strRef>
              <c:f>Sheet1!$E$14:$T$14</c:f>
              <c:strCache>
                <c:ptCount val="16"/>
                <c:pt idx="0">
                  <c:v>Year 0</c:v>
                </c:pt>
                <c:pt idx="1">
                  <c:v>Year 1</c:v>
                </c:pt>
                <c:pt idx="2">
                  <c:v>Year 2</c:v>
                </c:pt>
                <c:pt idx="3">
                  <c:v>Year 3</c:v>
                </c:pt>
                <c:pt idx="4">
                  <c:v>Year 4</c:v>
                </c:pt>
                <c:pt idx="5">
                  <c:v>Year 5</c:v>
                </c:pt>
                <c:pt idx="6">
                  <c:v>Year 6</c:v>
                </c:pt>
                <c:pt idx="7">
                  <c:v>Year 7</c:v>
                </c:pt>
                <c:pt idx="8">
                  <c:v>Year 8</c:v>
                </c:pt>
                <c:pt idx="9">
                  <c:v>Year 9</c:v>
                </c:pt>
                <c:pt idx="10">
                  <c:v>Year 10</c:v>
                </c:pt>
                <c:pt idx="11">
                  <c:v>Year 11</c:v>
                </c:pt>
                <c:pt idx="12">
                  <c:v>Year 12</c:v>
                </c:pt>
                <c:pt idx="13">
                  <c:v>Year 13</c:v>
                </c:pt>
                <c:pt idx="14">
                  <c:v>Year 14</c:v>
                </c:pt>
                <c:pt idx="15">
                  <c:v>Year 15</c:v>
                </c:pt>
              </c:strCache>
            </c:strRef>
          </c:xVal>
          <c:yVal>
            <c:numRef>
              <c:f>Sheet1!$E$21:$T$21</c:f>
              <c:numCache>
                <c:formatCode>General</c:formatCode>
                <c:ptCount val="16"/>
                <c:pt idx="0">
                  <c:v>30007.4</c:v>
                </c:pt>
                <c:pt idx="1">
                  <c:v>33514.800000000003</c:v>
                </c:pt>
                <c:pt idx="2">
                  <c:v>37022.200000000004</c:v>
                </c:pt>
                <c:pt idx="3">
                  <c:v>40529.600000000006</c:v>
                </c:pt>
                <c:pt idx="4">
                  <c:v>44037.000000000007</c:v>
                </c:pt>
                <c:pt idx="5">
                  <c:v>47544.400000000009</c:v>
                </c:pt>
                <c:pt idx="6">
                  <c:v>51051.80000000001</c:v>
                </c:pt>
                <c:pt idx="7">
                  <c:v>54559.200000000012</c:v>
                </c:pt>
                <c:pt idx="8">
                  <c:v>58066.600000000013</c:v>
                </c:pt>
                <c:pt idx="9">
                  <c:v>61574.000000000015</c:v>
                </c:pt>
                <c:pt idx="10">
                  <c:v>65081.400000000016</c:v>
                </c:pt>
                <c:pt idx="11">
                  <c:v>68588.800000000017</c:v>
                </c:pt>
                <c:pt idx="12">
                  <c:v>72096.200000000012</c:v>
                </c:pt>
                <c:pt idx="13">
                  <c:v>75603.600000000006</c:v>
                </c:pt>
                <c:pt idx="14">
                  <c:v>79111</c:v>
                </c:pt>
                <c:pt idx="15">
                  <c:v>82618.399999999994</c:v>
                </c:pt>
              </c:numCache>
            </c:numRef>
          </c:yVal>
        </c:ser>
        <c:ser>
          <c:idx val="1"/>
          <c:order val="2"/>
          <c:tx>
            <c:strRef>
              <c:f>Sheet1!$D$12</c:f>
              <c:strCache>
                <c:ptCount val="1"/>
                <c:pt idx="0">
                  <c:v>Cumulative gov. take EV</c:v>
                </c:pt>
              </c:strCache>
            </c:strRef>
          </c:tx>
          <c:spPr>
            <a:ln w="28575">
              <a:solidFill>
                <a:srgbClr val="4F81BD"/>
              </a:solidFill>
            </a:ln>
          </c:spPr>
          <c:marker>
            <c:symbol val="none"/>
          </c:marker>
          <c:xVal>
            <c:strRef>
              <c:f>Sheet1!$E$2:$T$2</c:f>
              <c:strCache>
                <c:ptCount val="16"/>
                <c:pt idx="0">
                  <c:v>Year 0</c:v>
                </c:pt>
                <c:pt idx="1">
                  <c:v>Year 1</c:v>
                </c:pt>
                <c:pt idx="2">
                  <c:v>Year 2</c:v>
                </c:pt>
                <c:pt idx="3">
                  <c:v>Year 3</c:v>
                </c:pt>
                <c:pt idx="4">
                  <c:v>Year 4</c:v>
                </c:pt>
                <c:pt idx="5">
                  <c:v>Year 5</c:v>
                </c:pt>
                <c:pt idx="6">
                  <c:v>Year 6</c:v>
                </c:pt>
                <c:pt idx="7">
                  <c:v>Year 7</c:v>
                </c:pt>
                <c:pt idx="8">
                  <c:v>Year 8</c:v>
                </c:pt>
                <c:pt idx="9">
                  <c:v>Year 9</c:v>
                </c:pt>
                <c:pt idx="10">
                  <c:v>Year 10</c:v>
                </c:pt>
                <c:pt idx="11">
                  <c:v>Year 11</c:v>
                </c:pt>
                <c:pt idx="12">
                  <c:v>Year 12</c:v>
                </c:pt>
                <c:pt idx="13">
                  <c:v>Year 13</c:v>
                </c:pt>
                <c:pt idx="14">
                  <c:v>Year 14</c:v>
                </c:pt>
                <c:pt idx="15">
                  <c:v>Year 15</c:v>
                </c:pt>
              </c:strCache>
            </c:strRef>
          </c:xVal>
          <c:yVal>
            <c:numRef>
              <c:f>Sheet1!$E$12:$T$12</c:f>
              <c:numCache>
                <c:formatCode>0</c:formatCode>
                <c:ptCount val="16"/>
                <c:pt idx="0">
                  <c:v>7299.7999999999993</c:v>
                </c:pt>
                <c:pt idx="1">
                  <c:v>8181.9999999999991</c:v>
                </c:pt>
                <c:pt idx="2">
                  <c:v>9064.2000000000007</c:v>
                </c:pt>
                <c:pt idx="3">
                  <c:v>9946.4000000000015</c:v>
                </c:pt>
                <c:pt idx="4">
                  <c:v>10828.600000000002</c:v>
                </c:pt>
                <c:pt idx="5">
                  <c:v>11710.800000000003</c:v>
                </c:pt>
                <c:pt idx="6">
                  <c:v>12593.000000000004</c:v>
                </c:pt>
                <c:pt idx="7">
                  <c:v>13475.200000000004</c:v>
                </c:pt>
                <c:pt idx="8">
                  <c:v>14357.400000000005</c:v>
                </c:pt>
                <c:pt idx="9">
                  <c:v>15239.600000000006</c:v>
                </c:pt>
                <c:pt idx="10">
                  <c:v>16121.800000000007</c:v>
                </c:pt>
                <c:pt idx="11">
                  <c:v>17004.000000000007</c:v>
                </c:pt>
                <c:pt idx="12">
                  <c:v>17886.200000000008</c:v>
                </c:pt>
                <c:pt idx="13">
                  <c:v>18768.400000000009</c:v>
                </c:pt>
                <c:pt idx="14">
                  <c:v>19650.600000000009</c:v>
                </c:pt>
                <c:pt idx="15">
                  <c:v>20532.80000000001</c:v>
                </c:pt>
              </c:numCache>
            </c:numRef>
          </c:yVal>
        </c:ser>
        <c:ser>
          <c:idx val="3"/>
          <c:order val="3"/>
          <c:tx>
            <c:strRef>
              <c:f>Sheet1!$D$24</c:f>
              <c:strCache>
                <c:ptCount val="1"/>
                <c:pt idx="0">
                  <c:v>Cumulative gov. take ICE</c:v>
                </c:pt>
              </c:strCache>
            </c:strRef>
          </c:tx>
          <c:spPr>
            <a:ln w="28575">
              <a:solidFill>
                <a:srgbClr val="C0504D"/>
              </a:solidFill>
            </a:ln>
          </c:spPr>
          <c:marker>
            <c:symbol val="none"/>
          </c:marker>
          <c:xVal>
            <c:strRef>
              <c:f>Sheet1!$E$14:$T$14</c:f>
              <c:strCache>
                <c:ptCount val="16"/>
                <c:pt idx="0">
                  <c:v>Year 0</c:v>
                </c:pt>
                <c:pt idx="1">
                  <c:v>Year 1</c:v>
                </c:pt>
                <c:pt idx="2">
                  <c:v>Year 2</c:v>
                </c:pt>
                <c:pt idx="3">
                  <c:v>Year 3</c:v>
                </c:pt>
                <c:pt idx="4">
                  <c:v>Year 4</c:v>
                </c:pt>
                <c:pt idx="5">
                  <c:v>Year 5</c:v>
                </c:pt>
                <c:pt idx="6">
                  <c:v>Year 6</c:v>
                </c:pt>
                <c:pt idx="7">
                  <c:v>Year 7</c:v>
                </c:pt>
                <c:pt idx="8">
                  <c:v>Year 8</c:v>
                </c:pt>
                <c:pt idx="9">
                  <c:v>Year 9</c:v>
                </c:pt>
                <c:pt idx="10">
                  <c:v>Year 10</c:v>
                </c:pt>
                <c:pt idx="11">
                  <c:v>Year 11</c:v>
                </c:pt>
                <c:pt idx="12">
                  <c:v>Year 12</c:v>
                </c:pt>
                <c:pt idx="13">
                  <c:v>Year 13</c:v>
                </c:pt>
                <c:pt idx="14">
                  <c:v>Year 14</c:v>
                </c:pt>
                <c:pt idx="15">
                  <c:v>Year 15</c:v>
                </c:pt>
              </c:strCache>
            </c:strRef>
          </c:xVal>
          <c:yVal>
            <c:numRef>
              <c:f>Sheet1!$E$24:$T$24</c:f>
              <c:numCache>
                <c:formatCode>0</c:formatCode>
                <c:ptCount val="16"/>
                <c:pt idx="0">
                  <c:v>4385.6399999999994</c:v>
                </c:pt>
                <c:pt idx="1">
                  <c:v>6119.6799999999985</c:v>
                </c:pt>
                <c:pt idx="2">
                  <c:v>7853.7199999999975</c:v>
                </c:pt>
                <c:pt idx="3">
                  <c:v>9587.7599999999966</c:v>
                </c:pt>
                <c:pt idx="4">
                  <c:v>11321.799999999996</c:v>
                </c:pt>
                <c:pt idx="5">
                  <c:v>13055.839999999995</c:v>
                </c:pt>
                <c:pt idx="6">
                  <c:v>14789.879999999994</c:v>
                </c:pt>
                <c:pt idx="7">
                  <c:v>16523.919999999995</c:v>
                </c:pt>
                <c:pt idx="8">
                  <c:v>18257.959999999995</c:v>
                </c:pt>
                <c:pt idx="9">
                  <c:v>19991.999999999996</c:v>
                </c:pt>
                <c:pt idx="10">
                  <c:v>21726.039999999997</c:v>
                </c:pt>
                <c:pt idx="11">
                  <c:v>23460.079999999998</c:v>
                </c:pt>
                <c:pt idx="12">
                  <c:v>25194.12</c:v>
                </c:pt>
                <c:pt idx="13">
                  <c:v>26928.16</c:v>
                </c:pt>
                <c:pt idx="14">
                  <c:v>28662.2</c:v>
                </c:pt>
                <c:pt idx="15">
                  <c:v>30396.240000000002</c:v>
                </c:pt>
              </c:numCache>
            </c:numRef>
          </c:yVal>
        </c:ser>
        <c:axId val="141605504"/>
        <c:axId val="141173888"/>
      </c:scatterChart>
      <c:valAx>
        <c:axId val="1416055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800"/>
                  <a:t>Year</a:t>
                </a:r>
              </a:p>
            </c:rich>
          </c:tx>
          <c:layout/>
        </c:title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41173888"/>
        <c:crosses val="autoZero"/>
        <c:crossBetween val="midCat"/>
      </c:valAx>
      <c:valAx>
        <c:axId val="141173888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AU" sz="1800"/>
                  <a:t>Money spent ($)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41605504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2566889717253205"/>
          <c:y val="0.26842584676915388"/>
          <c:w val="0.3549512089975429"/>
          <c:h val="0.27259609540203122"/>
        </c:manualLayout>
      </c:layout>
      <c:txPr>
        <a:bodyPr/>
        <a:lstStyle/>
        <a:p>
          <a:pPr>
            <a:defRPr sz="1200"/>
          </a:pPr>
          <a:endParaRPr lang="en-US"/>
        </a:p>
      </c:txPr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371474</xdr:colOff>
      <xdr:row>25</xdr:row>
      <xdr:rowOff>19050</xdr:rowOff>
    </xdr:from>
    <xdr:to>
      <xdr:col>16</xdr:col>
      <xdr:colOff>190501</xdr:colOff>
      <xdr:row>51</xdr:row>
      <xdr:rowOff>66675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9"/>
  <sheetViews>
    <sheetView tabSelected="1" workbookViewId="0">
      <selection activeCell="B10" sqref="B10"/>
    </sheetView>
  </sheetViews>
  <sheetFormatPr defaultRowHeight="15"/>
  <cols>
    <col min="1" max="1" width="25" customWidth="1"/>
    <col min="3" max="3" width="12.140625" customWidth="1"/>
    <col min="4" max="4" width="20" customWidth="1"/>
    <col min="5" max="20" width="7.85546875" customWidth="1"/>
  </cols>
  <sheetData>
    <row r="1" spans="1:20">
      <c r="B1" s="2" t="s">
        <v>42</v>
      </c>
    </row>
    <row r="2" spans="1:20">
      <c r="A2" s="1" t="s">
        <v>11</v>
      </c>
      <c r="C2" t="s">
        <v>41</v>
      </c>
      <c r="E2" s="1" t="s">
        <v>12</v>
      </c>
      <c r="F2" s="1" t="s">
        <v>13</v>
      </c>
      <c r="G2" s="1" t="s">
        <v>14</v>
      </c>
      <c r="H2" s="1" t="s">
        <v>15</v>
      </c>
      <c r="I2" s="1" t="s">
        <v>16</v>
      </c>
      <c r="J2" s="1" t="s">
        <v>17</v>
      </c>
      <c r="K2" s="1" t="s">
        <v>18</v>
      </c>
      <c r="L2" s="1" t="s">
        <v>19</v>
      </c>
      <c r="M2" s="1" t="s">
        <v>20</v>
      </c>
      <c r="N2" s="1" t="s">
        <v>21</v>
      </c>
      <c r="O2" s="1" t="s">
        <v>22</v>
      </c>
      <c r="P2" s="1" t="s">
        <v>23</v>
      </c>
      <c r="Q2" s="1" t="s">
        <v>24</v>
      </c>
      <c r="R2" s="1" t="s">
        <v>25</v>
      </c>
      <c r="S2" s="1" t="s">
        <v>26</v>
      </c>
      <c r="T2" s="1" t="s">
        <v>27</v>
      </c>
    </row>
    <row r="3" spans="1:20">
      <c r="A3" t="s">
        <v>7</v>
      </c>
      <c r="B3" s="2">
        <v>50000</v>
      </c>
      <c r="C3" t="s">
        <v>8</v>
      </c>
    </row>
    <row r="4" spans="1:20">
      <c r="A4" t="s">
        <v>43</v>
      </c>
      <c r="B4" s="2">
        <v>4190.2</v>
      </c>
      <c r="C4" t="s">
        <v>8</v>
      </c>
      <c r="D4" t="s">
        <v>32</v>
      </c>
      <c r="E4">
        <v>815</v>
      </c>
      <c r="F4">
        <v>815</v>
      </c>
      <c r="G4">
        <v>815</v>
      </c>
      <c r="H4">
        <v>815</v>
      </c>
      <c r="I4">
        <v>815</v>
      </c>
      <c r="J4">
        <v>815</v>
      </c>
      <c r="K4">
        <v>815</v>
      </c>
      <c r="L4">
        <v>815</v>
      </c>
      <c r="M4">
        <v>815</v>
      </c>
      <c r="N4">
        <v>815</v>
      </c>
      <c r="O4">
        <v>815</v>
      </c>
      <c r="P4">
        <v>815</v>
      </c>
      <c r="Q4">
        <v>815</v>
      </c>
      <c r="R4">
        <v>815</v>
      </c>
      <c r="S4">
        <v>815</v>
      </c>
      <c r="T4">
        <v>815</v>
      </c>
    </row>
    <row r="5" spans="1:20">
      <c r="A5" t="s">
        <v>9</v>
      </c>
      <c r="B5" s="2">
        <v>3109.6</v>
      </c>
      <c r="C5" t="s">
        <v>8</v>
      </c>
      <c r="D5" t="s">
        <v>35</v>
      </c>
      <c r="E5">
        <f>$B$7</f>
        <v>165</v>
      </c>
      <c r="F5">
        <f t="shared" ref="F5:T5" si="0">$B$7</f>
        <v>165</v>
      </c>
      <c r="G5">
        <f t="shared" si="0"/>
        <v>165</v>
      </c>
      <c r="H5">
        <f t="shared" si="0"/>
        <v>165</v>
      </c>
      <c r="I5">
        <f t="shared" si="0"/>
        <v>165</v>
      </c>
      <c r="J5">
        <f t="shared" si="0"/>
        <v>165</v>
      </c>
      <c r="K5">
        <f t="shared" si="0"/>
        <v>165</v>
      </c>
      <c r="L5">
        <f t="shared" si="0"/>
        <v>165</v>
      </c>
      <c r="M5">
        <f t="shared" si="0"/>
        <v>165</v>
      </c>
      <c r="N5">
        <f t="shared" si="0"/>
        <v>165</v>
      </c>
      <c r="O5">
        <f t="shared" si="0"/>
        <v>165</v>
      </c>
      <c r="P5">
        <f t="shared" si="0"/>
        <v>165</v>
      </c>
      <c r="Q5">
        <f t="shared" si="0"/>
        <v>165</v>
      </c>
      <c r="R5">
        <f t="shared" si="0"/>
        <v>165</v>
      </c>
      <c r="S5">
        <f t="shared" si="0"/>
        <v>165</v>
      </c>
      <c r="T5">
        <f t="shared" si="0"/>
        <v>165</v>
      </c>
    </row>
    <row r="6" spans="1:20">
      <c r="A6" t="s">
        <v>10</v>
      </c>
      <c r="B6" s="2">
        <v>805</v>
      </c>
      <c r="C6" t="s">
        <v>8</v>
      </c>
      <c r="D6" t="s">
        <v>33</v>
      </c>
      <c r="E6">
        <f>$B$10*$B$9*$B$8/100</f>
        <v>672</v>
      </c>
      <c r="F6">
        <f>$B$10*$B$9*$B$8/100</f>
        <v>672</v>
      </c>
      <c r="G6">
        <f>$B$10*$B$9*$B$8/100</f>
        <v>672</v>
      </c>
      <c r="H6">
        <f>$B$10*$B$9*$B$8/100</f>
        <v>672</v>
      </c>
      <c r="I6">
        <f>$B$10*$B$9*$B$8/100</f>
        <v>672</v>
      </c>
      <c r="J6">
        <f>$B$10*$B$9*$B$8/100</f>
        <v>672</v>
      </c>
      <c r="K6">
        <f>$B$10*$B$9*$B$8/100</f>
        <v>672</v>
      </c>
      <c r="L6">
        <f>$B$10*$B$9*$B$8/100</f>
        <v>672</v>
      </c>
      <c r="M6">
        <f>$B$10*$B$9*$B$8/100</f>
        <v>672</v>
      </c>
      <c r="N6">
        <f>$B$10*$B$9*$B$8/100</f>
        <v>672</v>
      </c>
      <c r="O6">
        <f>$B$10*$B$9*$B$8/100</f>
        <v>672</v>
      </c>
      <c r="P6">
        <f>$B$10*$B$9*$B$8/100</f>
        <v>672</v>
      </c>
      <c r="Q6">
        <f>$B$10*$B$9*$B$8/100</f>
        <v>672</v>
      </c>
      <c r="R6">
        <f>$B$10*$B$9*$B$8/100</f>
        <v>672</v>
      </c>
      <c r="S6">
        <f>$B$10*$B$9*$B$8/100</f>
        <v>672</v>
      </c>
      <c r="T6">
        <f>$B$10*$B$9*$B$8/100</f>
        <v>672</v>
      </c>
    </row>
    <row r="7" spans="1:20">
      <c r="A7" t="s">
        <v>51</v>
      </c>
      <c r="B7" s="2">
        <v>165</v>
      </c>
      <c r="C7" t="s">
        <v>8</v>
      </c>
      <c r="D7" t="s">
        <v>44</v>
      </c>
      <c r="E7">
        <f>0.1*E6</f>
        <v>67.2</v>
      </c>
      <c r="F7">
        <f t="shared" ref="F7:T7" si="1">0.1*F6</f>
        <v>67.2</v>
      </c>
      <c r="G7">
        <f t="shared" si="1"/>
        <v>67.2</v>
      </c>
      <c r="H7">
        <f t="shared" si="1"/>
        <v>67.2</v>
      </c>
      <c r="I7">
        <f t="shared" si="1"/>
        <v>67.2</v>
      </c>
      <c r="J7">
        <f t="shared" si="1"/>
        <v>67.2</v>
      </c>
      <c r="K7">
        <f t="shared" si="1"/>
        <v>67.2</v>
      </c>
      <c r="L7">
        <f t="shared" si="1"/>
        <v>67.2</v>
      </c>
      <c r="M7">
        <f t="shared" si="1"/>
        <v>67.2</v>
      </c>
      <c r="N7">
        <f t="shared" si="1"/>
        <v>67.2</v>
      </c>
      <c r="O7">
        <f t="shared" si="1"/>
        <v>67.2</v>
      </c>
      <c r="P7">
        <f t="shared" si="1"/>
        <v>67.2</v>
      </c>
      <c r="Q7">
        <f t="shared" si="1"/>
        <v>67.2</v>
      </c>
      <c r="R7">
        <f t="shared" si="1"/>
        <v>67.2</v>
      </c>
      <c r="S7">
        <f t="shared" si="1"/>
        <v>67.2</v>
      </c>
      <c r="T7">
        <f t="shared" si="1"/>
        <v>67.2</v>
      </c>
    </row>
    <row r="8" spans="1:20">
      <c r="A8" t="s">
        <v>3</v>
      </c>
      <c r="B8" s="2">
        <v>24000</v>
      </c>
      <c r="C8" t="s">
        <v>40</v>
      </c>
      <c r="D8" t="s">
        <v>34</v>
      </c>
      <c r="E8">
        <f>$B$11*$B$8</f>
        <v>0</v>
      </c>
      <c r="F8">
        <f>$B$11*$B$8</f>
        <v>0</v>
      </c>
      <c r="G8">
        <f>$B$11*$B$8</f>
        <v>0</v>
      </c>
      <c r="H8">
        <f>$B$11*$B$8</f>
        <v>0</v>
      </c>
      <c r="I8">
        <f>$B$11*$B$8</f>
        <v>0</v>
      </c>
      <c r="J8">
        <f>$B$11*$B$8</f>
        <v>0</v>
      </c>
      <c r="K8">
        <f>$B$11*$B$8</f>
        <v>0</v>
      </c>
      <c r="L8">
        <f>$B$11*$B$8</f>
        <v>0</v>
      </c>
      <c r="M8">
        <f>$B$11*$B$8</f>
        <v>0</v>
      </c>
      <c r="N8">
        <f>$B$11*$B$8</f>
        <v>0</v>
      </c>
      <c r="O8">
        <f>$B$11*$B$8</f>
        <v>0</v>
      </c>
      <c r="P8">
        <f>$B$11*$B$8</f>
        <v>0</v>
      </c>
      <c r="Q8">
        <f>$B$11*$B$8</f>
        <v>0</v>
      </c>
      <c r="R8">
        <f>$B$11*$B$8</f>
        <v>0</v>
      </c>
      <c r="S8">
        <f>$B$11*$B$8</f>
        <v>0</v>
      </c>
      <c r="T8">
        <f>$B$11*$B$8</f>
        <v>0</v>
      </c>
    </row>
    <row r="9" spans="1:20">
      <c r="A9" t="s">
        <v>4</v>
      </c>
      <c r="B9" s="2">
        <v>10</v>
      </c>
      <c r="C9" t="s">
        <v>1</v>
      </c>
      <c r="D9" t="s">
        <v>30</v>
      </c>
      <c r="E9">
        <f t="shared" ref="E9:T9" si="2">SUM(E4:E8)</f>
        <v>1719.2</v>
      </c>
      <c r="F9">
        <f t="shared" si="2"/>
        <v>1719.2</v>
      </c>
      <c r="G9">
        <f t="shared" si="2"/>
        <v>1719.2</v>
      </c>
      <c r="H9">
        <f t="shared" si="2"/>
        <v>1719.2</v>
      </c>
      <c r="I9">
        <f t="shared" si="2"/>
        <v>1719.2</v>
      </c>
      <c r="J9">
        <f t="shared" si="2"/>
        <v>1719.2</v>
      </c>
      <c r="K9">
        <f t="shared" si="2"/>
        <v>1719.2</v>
      </c>
      <c r="L9">
        <f t="shared" si="2"/>
        <v>1719.2</v>
      </c>
      <c r="M9">
        <f t="shared" si="2"/>
        <v>1719.2</v>
      </c>
      <c r="N9">
        <f t="shared" si="2"/>
        <v>1719.2</v>
      </c>
      <c r="O9">
        <f t="shared" si="2"/>
        <v>1719.2</v>
      </c>
      <c r="P9">
        <f t="shared" si="2"/>
        <v>1719.2</v>
      </c>
      <c r="Q9">
        <f t="shared" si="2"/>
        <v>1719.2</v>
      </c>
      <c r="R9">
        <f t="shared" si="2"/>
        <v>1719.2</v>
      </c>
      <c r="S9">
        <f t="shared" si="2"/>
        <v>1719.2</v>
      </c>
      <c r="T9">
        <f t="shared" si="2"/>
        <v>1719.2</v>
      </c>
    </row>
    <row r="10" spans="1:20">
      <c r="A10" t="s">
        <v>5</v>
      </c>
      <c r="B10" s="2">
        <v>0.28000000000000003</v>
      </c>
      <c r="C10" t="s">
        <v>2</v>
      </c>
      <c r="D10" t="s">
        <v>48</v>
      </c>
      <c r="E10">
        <f>B3+E9</f>
        <v>51719.199999999997</v>
      </c>
      <c r="F10">
        <f>E10+F9</f>
        <v>53438.399999999994</v>
      </c>
      <c r="G10">
        <f t="shared" ref="G10:T10" si="3">F10+G9</f>
        <v>55157.599999999991</v>
      </c>
      <c r="H10">
        <f t="shared" si="3"/>
        <v>56876.799999999988</v>
      </c>
      <c r="I10">
        <f t="shared" si="3"/>
        <v>58595.999999999985</v>
      </c>
      <c r="J10">
        <f t="shared" si="3"/>
        <v>60315.199999999983</v>
      </c>
      <c r="K10">
        <f t="shared" si="3"/>
        <v>62034.39999999998</v>
      </c>
      <c r="L10">
        <f t="shared" si="3"/>
        <v>63753.599999999977</v>
      </c>
      <c r="M10">
        <f t="shared" si="3"/>
        <v>65472.799999999974</v>
      </c>
      <c r="N10">
        <f t="shared" si="3"/>
        <v>67191.999999999971</v>
      </c>
      <c r="O10">
        <f t="shared" si="3"/>
        <v>68911.199999999968</v>
      </c>
      <c r="P10">
        <f t="shared" si="3"/>
        <v>70630.399999999965</v>
      </c>
      <c r="Q10">
        <f t="shared" si="3"/>
        <v>72349.599999999962</v>
      </c>
      <c r="R10">
        <f t="shared" si="3"/>
        <v>74068.799999999959</v>
      </c>
      <c r="S10">
        <f t="shared" si="3"/>
        <v>75787.999999999956</v>
      </c>
      <c r="T10">
        <f t="shared" si="3"/>
        <v>77507.199999999953</v>
      </c>
    </row>
    <row r="11" spans="1:20">
      <c r="A11" t="s">
        <v>6</v>
      </c>
      <c r="B11" s="2">
        <v>0</v>
      </c>
      <c r="C11" t="s">
        <v>37</v>
      </c>
      <c r="D11" t="s">
        <v>31</v>
      </c>
      <c r="E11">
        <f t="shared" ref="E11:T11" si="4">E8+E4</f>
        <v>815</v>
      </c>
      <c r="F11">
        <f t="shared" si="4"/>
        <v>815</v>
      </c>
      <c r="G11">
        <f t="shared" si="4"/>
        <v>815</v>
      </c>
      <c r="H11">
        <f t="shared" si="4"/>
        <v>815</v>
      </c>
      <c r="I11">
        <f t="shared" si="4"/>
        <v>815</v>
      </c>
      <c r="J11">
        <f t="shared" si="4"/>
        <v>815</v>
      </c>
      <c r="K11">
        <f t="shared" si="4"/>
        <v>815</v>
      </c>
      <c r="L11">
        <f t="shared" si="4"/>
        <v>815</v>
      </c>
      <c r="M11">
        <f t="shared" si="4"/>
        <v>815</v>
      </c>
      <c r="N11">
        <f t="shared" si="4"/>
        <v>815</v>
      </c>
      <c r="O11">
        <f t="shared" si="4"/>
        <v>815</v>
      </c>
      <c r="P11">
        <f t="shared" si="4"/>
        <v>815</v>
      </c>
      <c r="Q11">
        <f t="shared" si="4"/>
        <v>815</v>
      </c>
      <c r="R11">
        <f t="shared" si="4"/>
        <v>815</v>
      </c>
      <c r="S11">
        <f t="shared" si="4"/>
        <v>815</v>
      </c>
      <c r="T11">
        <f t="shared" si="4"/>
        <v>815</v>
      </c>
    </row>
    <row r="12" spans="1:20">
      <c r="D12" t="s">
        <v>50</v>
      </c>
      <c r="E12" s="7">
        <f>$B$4+$B$5</f>
        <v>7299.7999999999993</v>
      </c>
      <c r="F12" s="7">
        <f>E12+F11+F7</f>
        <v>8181.9999999999991</v>
      </c>
      <c r="G12" s="7">
        <f t="shared" ref="G12:T12" si="5">F12+G11+G7</f>
        <v>9064.2000000000007</v>
      </c>
      <c r="H12" s="7">
        <f t="shared" si="5"/>
        <v>9946.4000000000015</v>
      </c>
      <c r="I12" s="7">
        <f t="shared" si="5"/>
        <v>10828.600000000002</v>
      </c>
      <c r="J12" s="7">
        <f t="shared" si="5"/>
        <v>11710.800000000003</v>
      </c>
      <c r="K12" s="7">
        <f t="shared" si="5"/>
        <v>12593.000000000004</v>
      </c>
      <c r="L12" s="7">
        <f t="shared" si="5"/>
        <v>13475.200000000004</v>
      </c>
      <c r="M12" s="7">
        <f t="shared" si="5"/>
        <v>14357.400000000005</v>
      </c>
      <c r="N12" s="7">
        <f t="shared" si="5"/>
        <v>15239.600000000006</v>
      </c>
      <c r="O12" s="7">
        <f t="shared" si="5"/>
        <v>16121.800000000007</v>
      </c>
      <c r="P12" s="7">
        <f t="shared" si="5"/>
        <v>17004.000000000007</v>
      </c>
      <c r="Q12" s="7">
        <f t="shared" si="5"/>
        <v>17886.200000000008</v>
      </c>
      <c r="R12" s="7">
        <f t="shared" si="5"/>
        <v>18768.400000000009</v>
      </c>
      <c r="S12" s="7">
        <f t="shared" si="5"/>
        <v>19650.600000000009</v>
      </c>
      <c r="T12" s="7">
        <f t="shared" si="5"/>
        <v>20532.80000000001</v>
      </c>
    </row>
    <row r="14" spans="1:20">
      <c r="A14" s="1" t="s">
        <v>46</v>
      </c>
      <c r="D14" s="3"/>
      <c r="E14" s="1" t="s">
        <v>12</v>
      </c>
      <c r="F14" s="1" t="s">
        <v>13</v>
      </c>
      <c r="G14" s="1" t="s">
        <v>14</v>
      </c>
      <c r="H14" s="1" t="s">
        <v>15</v>
      </c>
      <c r="I14" s="1" t="s">
        <v>16</v>
      </c>
      <c r="J14" s="1" t="s">
        <v>17</v>
      </c>
      <c r="K14" s="1" t="s">
        <v>18</v>
      </c>
      <c r="L14" s="1" t="s">
        <v>19</v>
      </c>
      <c r="M14" s="1" t="s">
        <v>20</v>
      </c>
      <c r="N14" s="1" t="s">
        <v>21</v>
      </c>
      <c r="O14" s="1" t="s">
        <v>22</v>
      </c>
      <c r="P14" s="1" t="s">
        <v>23</v>
      </c>
      <c r="Q14" s="1" t="s">
        <v>24</v>
      </c>
      <c r="R14" s="1" t="s">
        <v>25</v>
      </c>
      <c r="S14" s="1" t="s">
        <v>26</v>
      </c>
      <c r="T14" s="1" t="s">
        <v>27</v>
      </c>
    </row>
    <row r="15" spans="1:20">
      <c r="A15" t="s">
        <v>7</v>
      </c>
      <c r="B15" s="2">
        <v>26500</v>
      </c>
      <c r="C15" t="s">
        <v>8</v>
      </c>
      <c r="D15" t="s">
        <v>32</v>
      </c>
      <c r="E15" s="8">
        <f>$B$18</f>
        <v>805</v>
      </c>
      <c r="F15" s="8">
        <f t="shared" ref="F15:T15" si="6">$B$18</f>
        <v>805</v>
      </c>
      <c r="G15" s="8">
        <f t="shared" si="6"/>
        <v>805</v>
      </c>
      <c r="H15" s="8">
        <f t="shared" si="6"/>
        <v>805</v>
      </c>
      <c r="I15" s="8">
        <f t="shared" si="6"/>
        <v>805</v>
      </c>
      <c r="J15" s="8">
        <f t="shared" si="6"/>
        <v>805</v>
      </c>
      <c r="K15" s="8">
        <f t="shared" si="6"/>
        <v>805</v>
      </c>
      <c r="L15" s="8">
        <f t="shared" si="6"/>
        <v>805</v>
      </c>
      <c r="M15" s="8">
        <f t="shared" si="6"/>
        <v>805</v>
      </c>
      <c r="N15" s="8">
        <f t="shared" si="6"/>
        <v>805</v>
      </c>
      <c r="O15" s="8">
        <f t="shared" si="6"/>
        <v>805</v>
      </c>
      <c r="P15" s="8">
        <f t="shared" si="6"/>
        <v>805</v>
      </c>
      <c r="Q15" s="8">
        <f t="shared" si="6"/>
        <v>805</v>
      </c>
      <c r="R15" s="8">
        <f t="shared" si="6"/>
        <v>805</v>
      </c>
      <c r="S15" s="8">
        <f t="shared" si="6"/>
        <v>805</v>
      </c>
      <c r="T15" s="8">
        <f t="shared" si="6"/>
        <v>805</v>
      </c>
    </row>
    <row r="16" spans="1:20">
      <c r="A16" t="s">
        <v>43</v>
      </c>
      <c r="B16" s="2">
        <v>2120</v>
      </c>
      <c r="C16" t="s">
        <v>8</v>
      </c>
      <c r="D16" t="s">
        <v>35</v>
      </c>
      <c r="E16" s="8">
        <f>$B$19</f>
        <v>300</v>
      </c>
      <c r="F16" s="8">
        <f t="shared" ref="F16:T16" si="7">$B$19</f>
        <v>300</v>
      </c>
      <c r="G16" s="8">
        <f t="shared" si="7"/>
        <v>300</v>
      </c>
      <c r="H16" s="8">
        <f t="shared" si="7"/>
        <v>300</v>
      </c>
      <c r="I16" s="8">
        <f t="shared" si="7"/>
        <v>300</v>
      </c>
      <c r="J16" s="8">
        <f t="shared" si="7"/>
        <v>300</v>
      </c>
      <c r="K16" s="8">
        <f t="shared" si="7"/>
        <v>300</v>
      </c>
      <c r="L16" s="8">
        <f t="shared" si="7"/>
        <v>300</v>
      </c>
      <c r="M16" s="8">
        <f t="shared" si="7"/>
        <v>300</v>
      </c>
      <c r="N16" s="8">
        <f t="shared" si="7"/>
        <v>300</v>
      </c>
      <c r="O16" s="8">
        <f t="shared" si="7"/>
        <v>300</v>
      </c>
      <c r="P16" s="8">
        <f t="shared" si="7"/>
        <v>300</v>
      </c>
      <c r="Q16" s="8">
        <f t="shared" si="7"/>
        <v>300</v>
      </c>
      <c r="R16" s="8">
        <f t="shared" si="7"/>
        <v>300</v>
      </c>
      <c r="S16" s="8">
        <f t="shared" si="7"/>
        <v>300</v>
      </c>
      <c r="T16" s="8">
        <f t="shared" si="7"/>
        <v>300</v>
      </c>
    </row>
    <row r="17" spans="1:21">
      <c r="A17" t="s">
        <v>9</v>
      </c>
      <c r="B17" s="2">
        <v>750</v>
      </c>
      <c r="C17" t="s">
        <v>8</v>
      </c>
      <c r="D17" t="s">
        <v>36</v>
      </c>
      <c r="E17" s="8">
        <f>$B$21*$B$20*$B$22/100</f>
        <v>2184</v>
      </c>
      <c r="F17" s="8">
        <f>$B$21*$B$20*$B$22/100</f>
        <v>2184</v>
      </c>
      <c r="G17" s="8">
        <f>$B$21*$B$20*$B$22/100</f>
        <v>2184</v>
      </c>
      <c r="H17" s="8">
        <f>$B$21*$B$20*$B$22/100</f>
        <v>2184</v>
      </c>
      <c r="I17" s="8">
        <f>$B$21*$B$20*$B$22/100</f>
        <v>2184</v>
      </c>
      <c r="J17" s="8">
        <f>$B$21*$B$20*$B$22/100</f>
        <v>2184</v>
      </c>
      <c r="K17" s="8">
        <f>$B$21*$B$20*$B$22/100</f>
        <v>2184</v>
      </c>
      <c r="L17" s="8">
        <f>$B$21*$B$20*$B$22/100</f>
        <v>2184</v>
      </c>
      <c r="M17" s="8">
        <f>$B$21*$B$20*$B$22/100</f>
        <v>2184</v>
      </c>
      <c r="N17" s="8">
        <f>$B$21*$B$20*$B$22/100</f>
        <v>2184</v>
      </c>
      <c r="O17" s="8">
        <f>$B$21*$B$20*$B$22/100</f>
        <v>2184</v>
      </c>
      <c r="P17" s="8">
        <f>$B$21*$B$20*$B$22/100</f>
        <v>2184</v>
      </c>
      <c r="Q17" s="8">
        <f>$B$21*$B$20*$B$22/100</f>
        <v>2184</v>
      </c>
      <c r="R17" s="8">
        <f>$B$21*$B$20*$B$22/100</f>
        <v>2184</v>
      </c>
      <c r="S17" s="8">
        <f>$B$21*$B$20*$B$22/100</f>
        <v>2184</v>
      </c>
      <c r="T17" s="8">
        <f>$B$21*$B$20*$B$22/100</f>
        <v>2184</v>
      </c>
    </row>
    <row r="18" spans="1:21">
      <c r="A18" t="s">
        <v>10</v>
      </c>
      <c r="B18" s="2">
        <v>805</v>
      </c>
      <c r="C18" t="s">
        <v>8</v>
      </c>
      <c r="D18" t="s">
        <v>45</v>
      </c>
      <c r="E18" s="8">
        <f>0.1*E17</f>
        <v>218.4</v>
      </c>
      <c r="F18" s="8">
        <f t="shared" ref="F18:T18" si="8">0.1*F17</f>
        <v>218.4</v>
      </c>
      <c r="G18" s="8">
        <f t="shared" si="8"/>
        <v>218.4</v>
      </c>
      <c r="H18" s="8">
        <f t="shared" si="8"/>
        <v>218.4</v>
      </c>
      <c r="I18" s="8">
        <f t="shared" si="8"/>
        <v>218.4</v>
      </c>
      <c r="J18" s="8">
        <f t="shared" si="8"/>
        <v>218.4</v>
      </c>
      <c r="K18" s="8">
        <f t="shared" si="8"/>
        <v>218.4</v>
      </c>
      <c r="L18" s="8">
        <f t="shared" si="8"/>
        <v>218.4</v>
      </c>
      <c r="M18" s="8">
        <f t="shared" si="8"/>
        <v>218.4</v>
      </c>
      <c r="N18" s="8">
        <f t="shared" si="8"/>
        <v>218.4</v>
      </c>
      <c r="O18" s="8">
        <f t="shared" si="8"/>
        <v>218.4</v>
      </c>
      <c r="P18" s="8">
        <f t="shared" si="8"/>
        <v>218.4</v>
      </c>
      <c r="Q18" s="8">
        <f t="shared" si="8"/>
        <v>218.4</v>
      </c>
      <c r="R18" s="8">
        <f t="shared" si="8"/>
        <v>218.4</v>
      </c>
      <c r="S18" s="8">
        <f t="shared" si="8"/>
        <v>218.4</v>
      </c>
      <c r="T18" s="8">
        <f t="shared" si="8"/>
        <v>218.4</v>
      </c>
    </row>
    <row r="19" spans="1:21">
      <c r="A19" t="s">
        <v>51</v>
      </c>
      <c r="B19" s="2">
        <v>300</v>
      </c>
      <c r="C19" t="s">
        <v>8</v>
      </c>
      <c r="D19" t="s">
        <v>34</v>
      </c>
      <c r="E19" s="8">
        <f>$B$23*$B$20</f>
        <v>0</v>
      </c>
      <c r="F19" s="8">
        <f>$B$23*$B$20</f>
        <v>0</v>
      </c>
      <c r="G19" s="8">
        <f>$B$23*$B$20</f>
        <v>0</v>
      </c>
      <c r="H19" s="8">
        <f>$B$23*$B$20</f>
        <v>0</v>
      </c>
      <c r="I19" s="8">
        <f>$B$23*$B$20</f>
        <v>0</v>
      </c>
      <c r="J19" s="8">
        <f>$B$23*$B$20</f>
        <v>0</v>
      </c>
      <c r="K19" s="8">
        <f>$B$23*$B$20</f>
        <v>0</v>
      </c>
      <c r="L19" s="8">
        <f>$B$23*$B$20</f>
        <v>0</v>
      </c>
      <c r="M19" s="8">
        <f>$B$23*$B$20</f>
        <v>0</v>
      </c>
      <c r="N19" s="8">
        <f>$B$23*$B$20</f>
        <v>0</v>
      </c>
      <c r="O19" s="8">
        <f>$B$23*$B$20</f>
        <v>0</v>
      </c>
      <c r="P19" s="8">
        <f>$B$23*$B$20</f>
        <v>0</v>
      </c>
      <c r="Q19" s="8">
        <f>$B$23*$B$20</f>
        <v>0</v>
      </c>
      <c r="R19" s="8">
        <f>$B$23*$B$20</f>
        <v>0</v>
      </c>
      <c r="S19" s="8">
        <f>$B$23*$B$20</f>
        <v>0</v>
      </c>
      <c r="T19" s="8">
        <f>$B$23*$B$20</f>
        <v>0</v>
      </c>
    </row>
    <row r="20" spans="1:21">
      <c r="A20" t="s">
        <v>3</v>
      </c>
      <c r="B20" s="2">
        <v>24000</v>
      </c>
      <c r="C20" t="s">
        <v>40</v>
      </c>
      <c r="D20" t="s">
        <v>30</v>
      </c>
      <c r="E20" s="8">
        <f t="shared" ref="E20:T20" si="9">SUM(E15:E19)</f>
        <v>3507.4</v>
      </c>
      <c r="F20" s="8">
        <f t="shared" si="9"/>
        <v>3507.4</v>
      </c>
      <c r="G20" s="8">
        <f t="shared" si="9"/>
        <v>3507.4</v>
      </c>
      <c r="H20" s="8">
        <f t="shared" si="9"/>
        <v>3507.4</v>
      </c>
      <c r="I20" s="8">
        <f t="shared" si="9"/>
        <v>3507.4</v>
      </c>
      <c r="J20" s="8">
        <f t="shared" si="9"/>
        <v>3507.4</v>
      </c>
      <c r="K20" s="8">
        <f t="shared" si="9"/>
        <v>3507.4</v>
      </c>
      <c r="L20" s="8">
        <f t="shared" si="9"/>
        <v>3507.4</v>
      </c>
      <c r="M20" s="8">
        <f t="shared" si="9"/>
        <v>3507.4</v>
      </c>
      <c r="N20" s="8">
        <f t="shared" si="9"/>
        <v>3507.4</v>
      </c>
      <c r="O20" s="8">
        <f t="shared" si="9"/>
        <v>3507.4</v>
      </c>
      <c r="P20" s="8">
        <f t="shared" si="9"/>
        <v>3507.4</v>
      </c>
      <c r="Q20" s="8">
        <f t="shared" si="9"/>
        <v>3507.4</v>
      </c>
      <c r="R20" s="8">
        <f t="shared" si="9"/>
        <v>3507.4</v>
      </c>
      <c r="S20" s="8">
        <f t="shared" si="9"/>
        <v>3507.4</v>
      </c>
      <c r="T20" s="8">
        <f t="shared" si="9"/>
        <v>3507.4</v>
      </c>
    </row>
    <row r="21" spans="1:21">
      <c r="A21" t="s">
        <v>28</v>
      </c>
      <c r="B21" s="2">
        <v>7</v>
      </c>
      <c r="C21" t="s">
        <v>39</v>
      </c>
      <c r="D21" t="s">
        <v>47</v>
      </c>
      <c r="E21" s="9">
        <f>B15+E20</f>
        <v>30007.4</v>
      </c>
      <c r="F21" s="9">
        <f>E21+F20</f>
        <v>33514.800000000003</v>
      </c>
      <c r="G21" s="9">
        <f t="shared" ref="G21:T21" si="10">F21+G20</f>
        <v>37022.200000000004</v>
      </c>
      <c r="H21" s="9">
        <f t="shared" si="10"/>
        <v>40529.600000000006</v>
      </c>
      <c r="I21" s="9">
        <f t="shared" si="10"/>
        <v>44037.000000000007</v>
      </c>
      <c r="J21" s="9">
        <f t="shared" si="10"/>
        <v>47544.400000000009</v>
      </c>
      <c r="K21" s="9">
        <f t="shared" si="10"/>
        <v>51051.80000000001</v>
      </c>
      <c r="L21" s="9">
        <f t="shared" si="10"/>
        <v>54559.200000000012</v>
      </c>
      <c r="M21" s="9">
        <f t="shared" si="10"/>
        <v>58066.600000000013</v>
      </c>
      <c r="N21" s="9">
        <f t="shared" si="10"/>
        <v>61574.000000000015</v>
      </c>
      <c r="O21" s="9">
        <f t="shared" si="10"/>
        <v>65081.400000000016</v>
      </c>
      <c r="P21" s="9">
        <f t="shared" si="10"/>
        <v>68588.800000000017</v>
      </c>
      <c r="Q21" s="9">
        <f t="shared" si="10"/>
        <v>72096.200000000012</v>
      </c>
      <c r="R21" s="9">
        <f t="shared" si="10"/>
        <v>75603.600000000006</v>
      </c>
      <c r="S21" s="9">
        <f t="shared" si="10"/>
        <v>79111</v>
      </c>
      <c r="T21" s="9">
        <f t="shared" si="10"/>
        <v>82618.399999999994</v>
      </c>
      <c r="U21" s="7"/>
    </row>
    <row r="22" spans="1:21">
      <c r="A22" t="s">
        <v>29</v>
      </c>
      <c r="B22" s="2">
        <v>1.3</v>
      </c>
      <c r="C22" t="s">
        <v>0</v>
      </c>
      <c r="D22" t="s">
        <v>38</v>
      </c>
      <c r="E22" s="7">
        <f>$B$21*$B$20/100*0.423</f>
        <v>710.64</v>
      </c>
      <c r="F22" s="7">
        <f>$B$21*$B$20/100*0.423</f>
        <v>710.64</v>
      </c>
      <c r="G22" s="7">
        <f>$B$21*$B$20/100*0.423</f>
        <v>710.64</v>
      </c>
      <c r="H22" s="7">
        <f>$B$21*$B$20/100*0.423</f>
        <v>710.64</v>
      </c>
      <c r="I22" s="7">
        <f>$B$21*$B$20/100*0.423</f>
        <v>710.64</v>
      </c>
      <c r="J22" s="7">
        <f>$B$21*$B$20/100*0.423</f>
        <v>710.64</v>
      </c>
      <c r="K22" s="7">
        <f>$B$21*$B$20/100*0.423</f>
        <v>710.64</v>
      </c>
      <c r="L22" s="7">
        <f>$B$21*$B$20/100*0.423</f>
        <v>710.64</v>
      </c>
      <c r="M22" s="7">
        <f>$B$21*$B$20/100*0.423</f>
        <v>710.64</v>
      </c>
      <c r="N22" s="7">
        <f>$B$21*$B$20/100*0.423</f>
        <v>710.64</v>
      </c>
      <c r="O22" s="7">
        <f>$B$21*$B$20/100*0.423</f>
        <v>710.64</v>
      </c>
      <c r="P22" s="7">
        <f>$B$21*$B$20/100*0.423</f>
        <v>710.64</v>
      </c>
      <c r="Q22" s="7">
        <f>$B$21*$B$20/100*0.423</f>
        <v>710.64</v>
      </c>
      <c r="R22" s="7">
        <f>$B$21*$B$20/100*0.423</f>
        <v>710.64</v>
      </c>
      <c r="S22" s="7">
        <f>$B$21*$B$20/100*0.423</f>
        <v>710.64</v>
      </c>
      <c r="T22" s="7">
        <f>$B$21*$B$20/100*0.423</f>
        <v>710.64</v>
      </c>
      <c r="U22" s="7"/>
    </row>
    <row r="23" spans="1:21">
      <c r="A23" t="s">
        <v>6</v>
      </c>
      <c r="B23" s="2">
        <v>0</v>
      </c>
      <c r="C23" t="s">
        <v>37</v>
      </c>
      <c r="D23" t="s">
        <v>31</v>
      </c>
      <c r="E23" s="7">
        <f t="shared" ref="E23:T23" si="11">E15+E19+E22</f>
        <v>1515.6399999999999</v>
      </c>
      <c r="F23" s="7">
        <f t="shared" si="11"/>
        <v>1515.6399999999999</v>
      </c>
      <c r="G23" s="7">
        <f t="shared" si="11"/>
        <v>1515.6399999999999</v>
      </c>
      <c r="H23" s="7">
        <f t="shared" si="11"/>
        <v>1515.6399999999999</v>
      </c>
      <c r="I23" s="7">
        <f t="shared" si="11"/>
        <v>1515.6399999999999</v>
      </c>
      <c r="J23" s="7">
        <f t="shared" si="11"/>
        <v>1515.6399999999999</v>
      </c>
      <c r="K23" s="7">
        <f t="shared" si="11"/>
        <v>1515.6399999999999</v>
      </c>
      <c r="L23" s="7">
        <f t="shared" si="11"/>
        <v>1515.6399999999999</v>
      </c>
      <c r="M23" s="7">
        <f t="shared" si="11"/>
        <v>1515.6399999999999</v>
      </c>
      <c r="N23" s="7">
        <f t="shared" si="11"/>
        <v>1515.6399999999999</v>
      </c>
      <c r="O23" s="7">
        <f t="shared" si="11"/>
        <v>1515.6399999999999</v>
      </c>
      <c r="P23" s="7">
        <f t="shared" si="11"/>
        <v>1515.6399999999999</v>
      </c>
      <c r="Q23" s="7">
        <f t="shared" si="11"/>
        <v>1515.6399999999999</v>
      </c>
      <c r="R23" s="7">
        <f t="shared" si="11"/>
        <v>1515.6399999999999</v>
      </c>
      <c r="S23" s="7">
        <f t="shared" si="11"/>
        <v>1515.6399999999999</v>
      </c>
      <c r="T23" s="7">
        <f t="shared" si="11"/>
        <v>1515.6399999999999</v>
      </c>
      <c r="U23" s="7"/>
    </row>
    <row r="24" spans="1:21">
      <c r="D24" t="s">
        <v>49</v>
      </c>
      <c r="E24" s="7">
        <f>$B$16+$B$17+E23</f>
        <v>4385.6399999999994</v>
      </c>
      <c r="F24" s="7">
        <f>E24+F23+F18</f>
        <v>6119.6799999999985</v>
      </c>
      <c r="G24" s="7">
        <f t="shared" ref="G24:T24" si="12">F24+G23+G18</f>
        <v>7853.7199999999975</v>
      </c>
      <c r="H24" s="7">
        <f t="shared" si="12"/>
        <v>9587.7599999999966</v>
      </c>
      <c r="I24" s="7">
        <f t="shared" si="12"/>
        <v>11321.799999999996</v>
      </c>
      <c r="J24" s="7">
        <f t="shared" si="12"/>
        <v>13055.839999999995</v>
      </c>
      <c r="K24" s="7">
        <f t="shared" si="12"/>
        <v>14789.879999999994</v>
      </c>
      <c r="L24" s="7">
        <f t="shared" si="12"/>
        <v>16523.919999999995</v>
      </c>
      <c r="M24" s="7">
        <f t="shared" si="12"/>
        <v>18257.959999999995</v>
      </c>
      <c r="N24" s="7">
        <f t="shared" si="12"/>
        <v>19991.999999999996</v>
      </c>
      <c r="O24" s="7">
        <f t="shared" si="12"/>
        <v>21726.039999999997</v>
      </c>
      <c r="P24" s="7">
        <f t="shared" si="12"/>
        <v>23460.079999999998</v>
      </c>
      <c r="Q24" s="7">
        <f t="shared" si="12"/>
        <v>25194.12</v>
      </c>
      <c r="R24" s="7">
        <f t="shared" si="12"/>
        <v>26928.16</v>
      </c>
      <c r="S24" s="7">
        <f t="shared" si="12"/>
        <v>28662.2</v>
      </c>
      <c r="T24" s="7">
        <f t="shared" si="12"/>
        <v>30396.240000000002</v>
      </c>
    </row>
    <row r="28" spans="1:21">
      <c r="C28" s="1"/>
    </row>
    <row r="33" spans="4:20"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4:20"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4:20"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4:20"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4:20"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</row>
    <row r="38" spans="4:20"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T38" s="5"/>
    </row>
    <row r="39" spans="4:20"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</sheetData>
  <pageMargins left="0.7" right="0.7" top="0.75" bottom="0.75" header="0.3" footer="0.3"/>
  <pageSetup paperSize="9" orientation="portrait" r:id="rId1"/>
  <ignoredErrors>
    <ignoredError sqref="F11 G11:T11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N/A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and Katherine</dc:creator>
  <cp:lastModifiedBy>Chris and Katherine</cp:lastModifiedBy>
  <dcterms:created xsi:type="dcterms:W3CDTF">2020-11-14T11:37:46Z</dcterms:created>
  <dcterms:modified xsi:type="dcterms:W3CDTF">2021-04-25T10:36:32Z</dcterms:modified>
</cp:coreProperties>
</file>